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4240" windowHeight="13740" tabRatio="500"/>
  </bookViews>
  <sheets>
    <sheet name="Feuil1" sheetId="1" r:id="rId1"/>
    <sheet name="Feuil2" sheetId="2" r:id="rId2"/>
  </sheets>
  <definedNames>
    <definedName name="rate">Feuil1!$B$43</definedName>
    <definedName name="ratefillegarcon">Feuil1!$B$43</definedName>
    <definedName name="_xlnm.Print_Area" localSheetId="0">Feuil1!$A$1:$M$37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F5" i="1"/>
  <c r="B43" i="1"/>
  <c r="G5" i="1"/>
  <c r="M5" i="1"/>
  <c r="D6" i="1"/>
  <c r="F6" i="1"/>
  <c r="G6" i="1"/>
  <c r="M6" i="1"/>
  <c r="D7" i="1"/>
  <c r="F7" i="1"/>
  <c r="G7" i="1"/>
  <c r="M7" i="1"/>
  <c r="D8" i="1"/>
  <c r="F8" i="1"/>
  <c r="G8" i="1"/>
  <c r="M8" i="1"/>
  <c r="D9" i="1"/>
  <c r="F9" i="1"/>
  <c r="G9" i="1"/>
  <c r="M9" i="1"/>
  <c r="D10" i="1"/>
  <c r="F10" i="1"/>
  <c r="G10" i="1"/>
  <c r="M10" i="1"/>
  <c r="D11" i="1"/>
  <c r="F11" i="1"/>
  <c r="G11" i="1"/>
  <c r="M11" i="1"/>
  <c r="D12" i="1"/>
  <c r="F12" i="1"/>
  <c r="G12" i="1"/>
  <c r="M12" i="1"/>
  <c r="D13" i="1"/>
  <c r="F13" i="1"/>
  <c r="G13" i="1"/>
  <c r="M13" i="1"/>
  <c r="D14" i="1"/>
  <c r="F14" i="1"/>
  <c r="G14" i="1"/>
  <c r="M14" i="1"/>
  <c r="D15" i="1"/>
  <c r="F15" i="1"/>
  <c r="G15" i="1"/>
  <c r="M15" i="1"/>
  <c r="D16" i="1"/>
  <c r="F16" i="1"/>
  <c r="G16" i="1"/>
  <c r="M16" i="1"/>
  <c r="D17" i="1"/>
  <c r="F17" i="1"/>
  <c r="G17" i="1"/>
  <c r="M17" i="1"/>
  <c r="D18" i="1"/>
  <c r="F18" i="1"/>
  <c r="G18" i="1"/>
  <c r="M18" i="1"/>
  <c r="D19" i="1"/>
  <c r="F19" i="1"/>
  <c r="G19" i="1"/>
  <c r="M19" i="1"/>
  <c r="D20" i="1"/>
  <c r="F20" i="1"/>
  <c r="G20" i="1"/>
  <c r="M20" i="1"/>
  <c r="D21" i="1"/>
  <c r="F21" i="1"/>
  <c r="G21" i="1"/>
  <c r="M21" i="1"/>
  <c r="D22" i="1"/>
  <c r="F22" i="1"/>
  <c r="G22" i="1"/>
  <c r="M22" i="1"/>
  <c r="D23" i="1"/>
  <c r="F23" i="1"/>
  <c r="G23" i="1"/>
  <c r="M23" i="1"/>
  <c r="D24" i="1"/>
  <c r="F24" i="1"/>
  <c r="G24" i="1"/>
  <c r="M24" i="1"/>
  <c r="D25" i="1"/>
  <c r="F25" i="1"/>
  <c r="G25" i="1"/>
  <c r="M25" i="1"/>
  <c r="D26" i="1"/>
  <c r="F26" i="1"/>
  <c r="G26" i="1"/>
  <c r="M26" i="1"/>
  <c r="D27" i="1"/>
  <c r="F27" i="1"/>
  <c r="G27" i="1"/>
  <c r="M27" i="1"/>
  <c r="B28" i="1"/>
  <c r="D28" i="1"/>
  <c r="E28" i="1"/>
  <c r="F28" i="1"/>
  <c r="G28" i="1"/>
  <c r="M28" i="1"/>
  <c r="D29" i="1"/>
  <c r="F29" i="1"/>
  <c r="G29" i="1"/>
  <c r="M29" i="1"/>
  <c r="D30" i="1"/>
  <c r="F30" i="1"/>
  <c r="G30" i="1"/>
  <c r="M30" i="1"/>
  <c r="D31" i="1"/>
  <c r="F31" i="1"/>
  <c r="G31" i="1"/>
  <c r="M31" i="1"/>
  <c r="D32" i="1"/>
  <c r="F32" i="1"/>
  <c r="G32" i="1"/>
  <c r="M32" i="1"/>
  <c r="M35" i="1"/>
  <c r="F33" i="1"/>
  <c r="G33" i="1"/>
  <c r="M33" i="1"/>
  <c r="E35" i="1"/>
  <c r="C35" i="1"/>
  <c r="D35" i="1"/>
  <c r="F35" i="1"/>
  <c r="G35" i="1"/>
  <c r="B35" i="1"/>
  <c r="E36" i="1"/>
  <c r="C36" i="1"/>
  <c r="B36" i="1"/>
  <c r="D36" i="1"/>
  <c r="M36" i="1"/>
  <c r="G36" i="1"/>
  <c r="D20" i="2"/>
  <c r="D23" i="2"/>
  <c r="D25" i="2"/>
  <c r="F36" i="1"/>
</calcChain>
</file>

<file path=xl/sharedStrings.xml><?xml version="1.0" encoding="utf-8"?>
<sst xmlns="http://schemas.openxmlformats.org/spreadsheetml/2006/main" count="70" uniqueCount="69">
  <si>
    <t>Sénégal</t>
  </si>
  <si>
    <t>Guinée</t>
  </si>
  <si>
    <t>Gambie</t>
  </si>
  <si>
    <t>Mauritanie</t>
  </si>
  <si>
    <t>Burkina Faso</t>
  </si>
  <si>
    <t>Ghana</t>
  </si>
  <si>
    <t>Togo</t>
  </si>
  <si>
    <t>Mali</t>
  </si>
  <si>
    <t>Guinée Bissau</t>
  </si>
  <si>
    <t>Niger</t>
  </si>
  <si>
    <t>Tchad</t>
  </si>
  <si>
    <t>RCA</t>
  </si>
  <si>
    <t>Cameroun</t>
  </si>
  <si>
    <t>Soudan</t>
  </si>
  <si>
    <t>Egypte</t>
  </si>
  <si>
    <t>Ethiopie</t>
  </si>
  <si>
    <t>Tanzanie</t>
  </si>
  <si>
    <t>Ouganda</t>
  </si>
  <si>
    <t>Somalie</t>
  </si>
  <si>
    <t>Erithrée</t>
  </si>
  <si>
    <t>Kenya</t>
  </si>
  <si>
    <t>Djibouti</t>
  </si>
  <si>
    <t>PAYS</t>
  </si>
  <si>
    <t>% natalité</t>
  </si>
  <si>
    <t>% mortalité infantile</t>
  </si>
  <si>
    <t>Nombre de naissances/an</t>
  </si>
  <si>
    <t>Pop totale (2012)</t>
  </si>
  <si>
    <t>Rate fille/ garçon:</t>
  </si>
  <si>
    <t>Nbre de filles/an</t>
  </si>
  <si>
    <t>nbre de naissances/an (vivantes après 1 an)</t>
  </si>
  <si>
    <t>Bénin</t>
  </si>
  <si>
    <t>Côte d'Ivoire</t>
  </si>
  <si>
    <t>Libéria</t>
  </si>
  <si>
    <t>Nigéria</t>
  </si>
  <si>
    <t>Sierra Léone</t>
  </si>
  <si>
    <t>Yémen</t>
  </si>
  <si>
    <t>Population 2012: Source CIA World Factbook</t>
  </si>
  <si>
    <t>SOURCES</t>
  </si>
  <si>
    <t>% mortalité infantile 2012: the World Factbook</t>
  </si>
  <si>
    <t>% natalité: CIA World Factbook version du 1 janvier 2012</t>
  </si>
  <si>
    <t>Prévalence</t>
  </si>
  <si>
    <t>50 (1996)</t>
  </si>
  <si>
    <t>72 (199</t>
  </si>
  <si>
    <t>?</t>
  </si>
  <si>
    <t>40-50</t>
  </si>
  <si>
    <t>various year</t>
  </si>
  <si>
    <t>1995-96</t>
  </si>
  <si>
    <t>98-100</t>
  </si>
  <si>
    <t>1982-1983</t>
  </si>
  <si>
    <t>http://www.fgmnetwork.org/intro/world.php</t>
  </si>
  <si>
    <t>"Table and definitions compiled and authored by H. L. DIETRICH"</t>
  </si>
  <si>
    <t>90-98</t>
  </si>
  <si>
    <t>60-90</t>
  </si>
  <si>
    <t>80-90</t>
  </si>
  <si>
    <t>Indonésie</t>
  </si>
  <si>
    <t>http://igvm-iefh.belgium.be/fr/binaries/MGF_FR_version_longue_tcm337-152887.pdf</t>
  </si>
  <si>
    <r>
      <t>*</t>
    </r>
    <r>
      <rPr>
        <sz val="12"/>
        <color theme="1"/>
        <rFont val="Calibri"/>
        <family val="2"/>
        <scheme val="minor"/>
      </rPr>
      <t xml:space="preserve">Comfort Momoh (Ed), </t>
    </r>
    <r>
      <rPr>
        <i/>
        <sz val="12"/>
        <color theme="1"/>
        <rFont val="Calibri"/>
        <family val="2"/>
        <scheme val="minor"/>
      </rPr>
      <t xml:space="preserve">Female Genital Mutilation. </t>
    </r>
    <r>
      <rPr>
        <sz val="12"/>
        <color theme="1"/>
        <rFont val="Calibri"/>
        <family val="2"/>
        <scheme val="minor"/>
      </rPr>
      <t>Radcliffe Publishing Ltd, 2005, tableau p.6</t>
    </r>
  </si>
  <si>
    <t xml:space="preserve">d'après: World Health Organisation (2001), "The teacher's guide: integrating the prevention and management of the health complication into the curricula of nursing and midwifery" WHO, Geneva </t>
  </si>
  <si>
    <t>ESTIMATION DES MUTILATIONS GENITALES PAR AN EN AFRIQUE (+ YEMEN ET INDONESIE)</t>
  </si>
  <si>
    <t>TOTAL SANS INDONESIE</t>
  </si>
  <si>
    <t>TOTAL AVEC INDONESIE</t>
  </si>
  <si>
    <t xml:space="preserve">Etudes: </t>
  </si>
  <si>
    <t>*** "Etude GAMS 2010</t>
  </si>
  <si>
    <t>** 2003 The FGC Education and Networking Project.</t>
  </si>
  <si>
    <t>Taux de femmes mutilées Prévalence MGF (Etude** 2003 The FGC Education and Networking Project)</t>
  </si>
  <si>
    <t>Taux de femmes mutilées, synthèse OMS (compilation d'études ... Prévalences étude de synthèse WHO 2001* (compilation d'études réalisées avant 2000)</t>
  </si>
  <si>
    <t>Taux de femmes mutilées Prévalence MGF ("étude belge"*** 2010 d'apprès sources datant de 2004-2006)</t>
  </si>
  <si>
    <t>Taux de femmes mutilées Prévalence MGF en prenant le taux le plus bas des 3 études</t>
  </si>
  <si>
    <t>Chiffres absolusNbre MGF/an  Hypothèse 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</si>
</sst>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3" fontId="4" fillId="0" borderId="0" xfId="0" applyNumberFormat="1" applyFont="1"/>
    <xf numFmtId="2" fontId="0" fillId="0" borderId="0" xfId="0" applyNumberFormat="1"/>
    <xf numFmtId="0" fontId="5" fillId="0" borderId="0" xfId="0" applyFont="1"/>
    <xf numFmtId="3" fontId="0" fillId="0" borderId="1" xfId="0" applyNumberFormat="1" applyBorder="1"/>
    <xf numFmtId="4" fontId="0" fillId="0" borderId="1" xfId="0" applyNumberFormat="1" applyBorder="1"/>
    <xf numFmtId="3" fontId="1" fillId="0" borderId="6" xfId="0" applyNumberFormat="1" applyFont="1" applyBorder="1"/>
    <xf numFmtId="4" fontId="1" fillId="0" borderId="6" xfId="0" applyNumberFormat="1" applyFont="1" applyBorder="1"/>
    <xf numFmtId="0" fontId="4" fillId="0" borderId="0" xfId="0" applyFont="1"/>
    <xf numFmtId="0" fontId="6" fillId="0" borderId="0" xfId="0" applyFont="1"/>
    <xf numFmtId="0" fontId="2" fillId="0" borderId="0" xfId="13"/>
    <xf numFmtId="0" fontId="0" fillId="0" borderId="0" xfId="0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0" fillId="0" borderId="0" xfId="0" applyFill="1"/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0" fontId="1" fillId="0" borderId="6" xfId="0" applyNumberFormat="1" applyFont="1" applyFill="1" applyBorder="1"/>
    <xf numFmtId="3" fontId="0" fillId="0" borderId="10" xfId="0" applyNumberFormat="1" applyBorder="1"/>
    <xf numFmtId="4" fontId="7" fillId="0" borderId="1" xfId="0" applyNumberFormat="1" applyFont="1" applyBorder="1"/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/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/>
    <xf numFmtId="3" fontId="1" fillId="0" borderId="0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4" fontId="7" fillId="0" borderId="10" xfId="0" applyNumberFormat="1" applyFont="1" applyBorder="1"/>
    <xf numFmtId="3" fontId="7" fillId="0" borderId="1" xfId="0" applyNumberFormat="1" applyFont="1" applyBorder="1"/>
    <xf numFmtId="3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0" fontId="1" fillId="0" borderId="0" xfId="0" applyFont="1" applyFill="1" applyBorder="1"/>
    <xf numFmtId="3" fontId="0" fillId="0" borderId="3" xfId="0" applyNumberFormat="1" applyBorder="1"/>
    <xf numFmtId="4" fontId="0" fillId="0" borderId="3" xfId="0" applyNumberFormat="1" applyBorder="1"/>
    <xf numFmtId="3" fontId="0" fillId="0" borderId="3" xfId="0" applyNumberFormat="1" applyFill="1" applyBorder="1" applyAlignment="1">
      <alignment horizontal="right"/>
    </xf>
    <xf numFmtId="3" fontId="0" fillId="0" borderId="3" xfId="0" applyNumberFormat="1" applyFill="1" applyBorder="1"/>
    <xf numFmtId="164" fontId="0" fillId="0" borderId="3" xfId="0" applyNumberFormat="1" applyFill="1" applyBorder="1" applyAlignment="1">
      <alignment horizontal="right"/>
    </xf>
    <xf numFmtId="0" fontId="0" fillId="0" borderId="3" xfId="0" applyFill="1" applyBorder="1"/>
    <xf numFmtId="3" fontId="0" fillId="0" borderId="7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1" fillId="3" borderId="13" xfId="0" applyFont="1" applyFill="1" applyBorder="1" applyAlignment="1">
      <alignment vertical="top"/>
    </xf>
    <xf numFmtId="3" fontId="1" fillId="3" borderId="14" xfId="0" applyNumberFormat="1" applyFont="1" applyFill="1" applyBorder="1" applyAlignment="1">
      <alignment vertical="top"/>
    </xf>
    <xf numFmtId="4" fontId="1" fillId="3" borderId="14" xfId="0" applyNumberFormat="1" applyFont="1" applyFill="1" applyBorder="1" applyAlignment="1">
      <alignment vertical="top"/>
    </xf>
    <xf numFmtId="3" fontId="1" fillId="3" borderId="14" xfId="0" applyNumberFormat="1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164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vertical="top" wrapText="1"/>
    </xf>
    <xf numFmtId="3" fontId="1" fillId="3" borderId="16" xfId="0" applyNumberFormat="1" applyFont="1" applyFill="1" applyBorder="1" applyAlignment="1">
      <alignment vertical="top" wrapText="1"/>
    </xf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0" borderId="0" xfId="0" applyAlignment="1">
      <alignment horizontal="left"/>
    </xf>
    <xf numFmtId="0" fontId="1" fillId="3" borderId="11" xfId="0" applyFont="1" applyFill="1" applyBorder="1"/>
    <xf numFmtId="3" fontId="7" fillId="0" borderId="10" xfId="0" applyNumberFormat="1" applyFont="1" applyBorder="1"/>
    <xf numFmtId="3" fontId="7" fillId="2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/>
    <xf numFmtId="3" fontId="0" fillId="0" borderId="12" xfId="0" applyNumberFormat="1" applyBorder="1"/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/>
    <xf numFmtId="164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/>
    <xf numFmtId="3" fontId="8" fillId="0" borderId="3" xfId="0" applyNumberFormat="1" applyFont="1" applyBorder="1"/>
    <xf numFmtId="4" fontId="8" fillId="0" borderId="3" xfId="0" applyNumberFormat="1" applyFont="1" applyBorder="1"/>
    <xf numFmtId="3" fontId="8" fillId="0" borderId="7" xfId="0" applyNumberFormat="1" applyFont="1" applyBorder="1"/>
    <xf numFmtId="0" fontId="9" fillId="0" borderId="0" xfId="0" applyFont="1"/>
    <xf numFmtId="3" fontId="0" fillId="3" borderId="1" xfId="0" applyNumberFormat="1" applyFill="1" applyBorder="1"/>
    <xf numFmtId="4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3" fontId="0" fillId="3" borderId="8" xfId="0" applyNumberFormat="1" applyFill="1" applyBorder="1"/>
  </cellXfs>
  <cellStyles count="1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gvm-iefh.belgium.be/fr/binaries/MGF_FR_version_longue_tcm337-152887.pdf" TargetMode="External"/><Relationship Id="rId1" Type="http://schemas.openxmlformats.org/officeDocument/2006/relationships/hyperlink" Target="http://www.fgmnetwork.org/intro/worl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57"/>
  <sheetViews>
    <sheetView tabSelected="1" topLeftCell="A31" workbookViewId="0">
      <selection activeCell="B59" sqref="B59"/>
    </sheetView>
  </sheetViews>
  <sheetFormatPr baseColWidth="10" defaultRowHeight="15.75" x14ac:dyDescent="0.25"/>
  <cols>
    <col min="1" max="1" width="21.5" customWidth="1"/>
    <col min="2" max="2" width="15" style="1" customWidth="1"/>
    <col min="3" max="3" width="9.5" style="2" bestFit="1" customWidth="1"/>
    <col min="4" max="4" width="12.625" style="1" bestFit="1" customWidth="1"/>
    <col min="5" max="5" width="10.875" style="2" customWidth="1"/>
    <col min="6" max="6" width="20" style="1" customWidth="1"/>
    <col min="7" max="7" width="15.125" style="1" bestFit="1" customWidth="1"/>
    <col min="8" max="8" width="15.5" style="15" customWidth="1"/>
    <col min="9" max="9" width="9.5" style="16" hidden="1" customWidth="1"/>
    <col min="10" max="10" width="15.5" style="17" customWidth="1"/>
    <col min="11" max="12" width="15.125" style="18" customWidth="1"/>
    <col min="13" max="13" width="12.625" style="1" bestFit="1" customWidth="1"/>
  </cols>
  <sheetData>
    <row r="2" spans="1:13" ht="18.75" x14ac:dyDescent="0.3">
      <c r="A2" s="82" t="s">
        <v>58</v>
      </c>
    </row>
    <row r="3" spans="1:13" ht="16.5" thickBot="1" x14ac:dyDescent="0.3"/>
    <row r="4" spans="1:13" s="14" customFormat="1" ht="120.95" customHeight="1" thickBot="1" x14ac:dyDescent="0.3">
      <c r="A4" s="57" t="s">
        <v>22</v>
      </c>
      <c r="B4" s="58" t="s">
        <v>26</v>
      </c>
      <c r="C4" s="59" t="s">
        <v>23</v>
      </c>
      <c r="D4" s="60" t="s">
        <v>25</v>
      </c>
      <c r="E4" s="61" t="s">
        <v>24</v>
      </c>
      <c r="F4" s="60" t="s">
        <v>29</v>
      </c>
      <c r="G4" s="60" t="s">
        <v>28</v>
      </c>
      <c r="H4" s="62" t="s">
        <v>65</v>
      </c>
      <c r="I4" s="60" t="s">
        <v>40</v>
      </c>
      <c r="J4" s="63" t="s">
        <v>64</v>
      </c>
      <c r="K4" s="61" t="s">
        <v>66</v>
      </c>
      <c r="L4" s="64" t="s">
        <v>67</v>
      </c>
      <c r="M4" s="65" t="s">
        <v>68</v>
      </c>
    </row>
    <row r="5" spans="1:13" x14ac:dyDescent="0.25">
      <c r="A5" s="66" t="s">
        <v>30</v>
      </c>
      <c r="B5" s="48">
        <v>9598000</v>
      </c>
      <c r="C5" s="49">
        <v>38</v>
      </c>
      <c r="D5" s="48">
        <f>B5*C5/1000</f>
        <v>364724</v>
      </c>
      <c r="E5" s="49">
        <v>60.03</v>
      </c>
      <c r="F5" s="48">
        <f>D5-(D5*E5/1000)</f>
        <v>342829.61828</v>
      </c>
      <c r="G5" s="48">
        <f t="shared" ref="G5:G30" si="0">F5*rate</f>
        <v>167233.96013658537</v>
      </c>
      <c r="H5" s="50">
        <v>50</v>
      </c>
      <c r="I5" s="51" t="s">
        <v>41</v>
      </c>
      <c r="J5" s="52">
        <v>16.8</v>
      </c>
      <c r="K5" s="53">
        <v>12.9</v>
      </c>
      <c r="L5" s="53">
        <v>12.9</v>
      </c>
      <c r="M5" s="54">
        <f>G5*L5/100</f>
        <v>21573.180857619514</v>
      </c>
    </row>
    <row r="6" spans="1:13" x14ac:dyDescent="0.25">
      <c r="A6" s="67" t="s">
        <v>4</v>
      </c>
      <c r="B6" s="83">
        <v>15731000</v>
      </c>
      <c r="C6" s="84">
        <v>43</v>
      </c>
      <c r="D6" s="83">
        <f t="shared" ref="D6:D32" si="1">B6*C6/1000</f>
        <v>676433</v>
      </c>
      <c r="E6" s="84">
        <v>79.84</v>
      </c>
      <c r="F6" s="83">
        <f t="shared" ref="F6:F31" si="2">D6-(D6*E6/1000)</f>
        <v>622426.58927999996</v>
      </c>
      <c r="G6" s="83">
        <f t="shared" si="0"/>
        <v>303622.72647804877</v>
      </c>
      <c r="H6" s="85">
        <v>72</v>
      </c>
      <c r="I6" s="83" t="s">
        <v>42</v>
      </c>
      <c r="J6" s="86">
        <v>76.599999999999994</v>
      </c>
      <c r="K6" s="87">
        <v>76.599999999999994</v>
      </c>
      <c r="L6" s="87">
        <v>72</v>
      </c>
      <c r="M6" s="88">
        <f t="shared" ref="M6:M33" si="3">G6*L6/100</f>
        <v>218608.36306419512</v>
      </c>
    </row>
    <row r="7" spans="1:13" x14ac:dyDescent="0.25">
      <c r="A7" s="67" t="s">
        <v>12</v>
      </c>
      <c r="B7" s="7">
        <v>20129000</v>
      </c>
      <c r="C7" s="8">
        <v>32</v>
      </c>
      <c r="D7" s="7">
        <f t="shared" si="1"/>
        <v>644128</v>
      </c>
      <c r="E7" s="8">
        <v>59.7</v>
      </c>
      <c r="F7" s="7">
        <f t="shared" si="2"/>
        <v>605673.55839999998</v>
      </c>
      <c r="G7" s="7">
        <f t="shared" si="0"/>
        <v>295450.51629268291</v>
      </c>
      <c r="H7" s="19">
        <v>20</v>
      </c>
      <c r="I7" s="20">
        <v>1998</v>
      </c>
      <c r="J7" s="21">
        <v>1</v>
      </c>
      <c r="K7" s="22">
        <v>1.4</v>
      </c>
      <c r="L7" s="22">
        <v>1</v>
      </c>
      <c r="M7" s="55">
        <f t="shared" si="3"/>
        <v>2954.5051629268291</v>
      </c>
    </row>
    <row r="8" spans="1:13" x14ac:dyDescent="0.25">
      <c r="A8" s="67" t="s">
        <v>31</v>
      </c>
      <c r="B8" s="83">
        <v>22400835</v>
      </c>
      <c r="C8" s="84">
        <v>30</v>
      </c>
      <c r="D8" s="83">
        <f t="shared" si="1"/>
        <v>672025.05</v>
      </c>
      <c r="E8" s="84">
        <v>63.2</v>
      </c>
      <c r="F8" s="83">
        <f t="shared" si="2"/>
        <v>629553.06683999998</v>
      </c>
      <c r="G8" s="83">
        <f t="shared" si="0"/>
        <v>307099.05699512194</v>
      </c>
      <c r="H8" s="85">
        <v>43</v>
      </c>
      <c r="I8" s="83">
        <v>1994</v>
      </c>
      <c r="J8" s="86">
        <v>44.5</v>
      </c>
      <c r="K8" s="87">
        <v>36.4</v>
      </c>
      <c r="L8" s="87">
        <v>36.4</v>
      </c>
      <c r="M8" s="88">
        <f t="shared" si="3"/>
        <v>111784.05674622439</v>
      </c>
    </row>
    <row r="9" spans="1:13" x14ac:dyDescent="0.25">
      <c r="A9" s="67" t="s">
        <v>21</v>
      </c>
      <c r="B9" s="7">
        <v>818000</v>
      </c>
      <c r="C9" s="8">
        <v>25</v>
      </c>
      <c r="D9" s="7">
        <f t="shared" si="1"/>
        <v>20450</v>
      </c>
      <c r="E9" s="8">
        <v>53.31</v>
      </c>
      <c r="F9" s="7">
        <f t="shared" si="2"/>
        <v>19359.8105</v>
      </c>
      <c r="G9" s="7">
        <f t="shared" si="0"/>
        <v>9443.81</v>
      </c>
      <c r="H9" s="19">
        <v>98</v>
      </c>
      <c r="I9" s="20" t="s">
        <v>43</v>
      </c>
      <c r="J9" s="21" t="s">
        <v>51</v>
      </c>
      <c r="K9" s="22">
        <v>93.01</v>
      </c>
      <c r="L9" s="22">
        <v>90</v>
      </c>
      <c r="M9" s="55">
        <f t="shared" si="3"/>
        <v>8499.4289999999983</v>
      </c>
    </row>
    <row r="10" spans="1:13" x14ac:dyDescent="0.25">
      <c r="A10" s="67" t="s">
        <v>14</v>
      </c>
      <c r="B10" s="83">
        <v>83681000</v>
      </c>
      <c r="C10" s="84">
        <v>24</v>
      </c>
      <c r="D10" s="83">
        <f t="shared" si="1"/>
        <v>2008344</v>
      </c>
      <c r="E10" s="84">
        <v>24.23</v>
      </c>
      <c r="F10" s="83">
        <f t="shared" si="2"/>
        <v>1959681.82488</v>
      </c>
      <c r="G10" s="83">
        <f t="shared" si="0"/>
        <v>955942.35359999991</v>
      </c>
      <c r="H10" s="85">
        <v>97</v>
      </c>
      <c r="I10" s="83">
        <v>1995</v>
      </c>
      <c r="J10" s="86">
        <v>97.3</v>
      </c>
      <c r="K10" s="87">
        <v>91.1</v>
      </c>
      <c r="L10" s="87">
        <v>91.1</v>
      </c>
      <c r="M10" s="88">
        <f t="shared" si="3"/>
        <v>870863.48412959988</v>
      </c>
    </row>
    <row r="11" spans="1:13" x14ac:dyDescent="0.25">
      <c r="A11" s="67" t="s">
        <v>19</v>
      </c>
      <c r="B11" s="7">
        <v>6233000</v>
      </c>
      <c r="C11" s="8">
        <v>32</v>
      </c>
      <c r="D11" s="7">
        <f t="shared" si="1"/>
        <v>199456</v>
      </c>
      <c r="E11" s="8">
        <v>40.369999999999997</v>
      </c>
      <c r="F11" s="7">
        <f t="shared" si="2"/>
        <v>191403.96127999999</v>
      </c>
      <c r="G11" s="7">
        <f t="shared" si="0"/>
        <v>93367.785990243894</v>
      </c>
      <c r="H11" s="19">
        <v>95</v>
      </c>
      <c r="I11" s="20">
        <v>1995</v>
      </c>
      <c r="J11" s="21">
        <v>88.7</v>
      </c>
      <c r="K11" s="22">
        <v>88.7</v>
      </c>
      <c r="L11" s="22">
        <v>88.7</v>
      </c>
      <c r="M11" s="55">
        <f t="shared" si="3"/>
        <v>82817.226173346338</v>
      </c>
    </row>
    <row r="12" spans="1:13" x14ac:dyDescent="0.25">
      <c r="A12" s="67" t="s">
        <v>15</v>
      </c>
      <c r="B12" s="83">
        <v>84320000</v>
      </c>
      <c r="C12" s="84">
        <v>43</v>
      </c>
      <c r="D12" s="83">
        <f t="shared" si="1"/>
        <v>3625760</v>
      </c>
      <c r="E12" s="84">
        <v>75.290000000000006</v>
      </c>
      <c r="F12" s="83">
        <f t="shared" si="2"/>
        <v>3352776.5296</v>
      </c>
      <c r="G12" s="83">
        <f t="shared" si="0"/>
        <v>1635500.7461463413</v>
      </c>
      <c r="H12" s="85">
        <v>85</v>
      </c>
      <c r="I12" s="83">
        <v>22.044444444444444</v>
      </c>
      <c r="J12" s="86">
        <v>79.900000000000006</v>
      </c>
      <c r="K12" s="87">
        <v>74.3</v>
      </c>
      <c r="L12" s="87">
        <v>74.3</v>
      </c>
      <c r="M12" s="88">
        <f t="shared" si="3"/>
        <v>1215177.0543867315</v>
      </c>
    </row>
    <row r="13" spans="1:13" x14ac:dyDescent="0.25">
      <c r="A13" s="67" t="s">
        <v>2</v>
      </c>
      <c r="B13" s="7">
        <v>1735000</v>
      </c>
      <c r="C13" s="8">
        <v>33</v>
      </c>
      <c r="D13" s="7">
        <f t="shared" si="1"/>
        <v>57255</v>
      </c>
      <c r="E13" s="8">
        <v>69.58</v>
      </c>
      <c r="F13" s="7">
        <f t="shared" si="2"/>
        <v>53271.197099999998</v>
      </c>
      <c r="G13" s="7">
        <f t="shared" si="0"/>
        <v>25985.949804878048</v>
      </c>
      <c r="H13" s="19">
        <v>80</v>
      </c>
      <c r="I13" s="20">
        <v>1985</v>
      </c>
      <c r="J13" s="21" t="s">
        <v>52</v>
      </c>
      <c r="K13" s="22">
        <v>78.3</v>
      </c>
      <c r="L13" s="22">
        <v>60</v>
      </c>
      <c r="M13" s="55">
        <f t="shared" si="3"/>
        <v>15591.569882926829</v>
      </c>
    </row>
    <row r="14" spans="1:13" x14ac:dyDescent="0.25">
      <c r="A14" s="67" t="s">
        <v>5</v>
      </c>
      <c r="B14" s="83">
        <v>24658000</v>
      </c>
      <c r="C14" s="84">
        <v>27</v>
      </c>
      <c r="D14" s="83">
        <f t="shared" si="1"/>
        <v>665766</v>
      </c>
      <c r="E14" s="84">
        <v>47.26</v>
      </c>
      <c r="F14" s="83">
        <f t="shared" si="2"/>
        <v>634301.89884000004</v>
      </c>
      <c r="G14" s="83">
        <f t="shared" si="0"/>
        <v>309415.56040975609</v>
      </c>
      <c r="H14" s="85">
        <v>80</v>
      </c>
      <c r="I14" s="83">
        <v>1998</v>
      </c>
      <c r="J14" s="86">
        <v>5.4</v>
      </c>
      <c r="K14" s="87">
        <v>3.8</v>
      </c>
      <c r="L14" s="87">
        <v>3.8</v>
      </c>
      <c r="M14" s="88">
        <f t="shared" si="3"/>
        <v>11757.791295570731</v>
      </c>
    </row>
    <row r="15" spans="1:13" x14ac:dyDescent="0.25">
      <c r="A15" s="67" t="s">
        <v>1</v>
      </c>
      <c r="B15" s="7">
        <v>10885000</v>
      </c>
      <c r="C15" s="8">
        <v>37</v>
      </c>
      <c r="D15" s="7">
        <f t="shared" si="1"/>
        <v>402745</v>
      </c>
      <c r="E15" s="8">
        <v>59.04</v>
      </c>
      <c r="F15" s="7">
        <f t="shared" si="2"/>
        <v>378966.93520000001</v>
      </c>
      <c r="G15" s="7">
        <f t="shared" si="0"/>
        <v>184861.91960975609</v>
      </c>
      <c r="H15" s="19">
        <v>99</v>
      </c>
      <c r="I15" s="20">
        <v>1999</v>
      </c>
      <c r="J15" s="21">
        <v>98.6</v>
      </c>
      <c r="K15" s="22">
        <v>95.6</v>
      </c>
      <c r="L15" s="22">
        <v>95.6</v>
      </c>
      <c r="M15" s="55">
        <f t="shared" si="3"/>
        <v>176727.99514692684</v>
      </c>
    </row>
    <row r="16" spans="1:13" x14ac:dyDescent="0.25">
      <c r="A16" s="67" t="s">
        <v>8</v>
      </c>
      <c r="B16" s="83">
        <v>1503000</v>
      </c>
      <c r="C16" s="84">
        <v>35</v>
      </c>
      <c r="D16" s="83">
        <f t="shared" si="1"/>
        <v>52605</v>
      </c>
      <c r="E16" s="84">
        <v>94.4</v>
      </c>
      <c r="F16" s="83">
        <f t="shared" si="2"/>
        <v>47639.088000000003</v>
      </c>
      <c r="G16" s="83">
        <f t="shared" si="0"/>
        <v>23238.579512195123</v>
      </c>
      <c r="H16" s="85">
        <v>50</v>
      </c>
      <c r="I16" s="83">
        <v>1990</v>
      </c>
      <c r="J16" s="86"/>
      <c r="K16" s="87">
        <v>44.5</v>
      </c>
      <c r="L16" s="87">
        <v>44.5</v>
      </c>
      <c r="M16" s="88">
        <f t="shared" si="3"/>
        <v>10341.167882926829</v>
      </c>
    </row>
    <row r="17" spans="1:13" x14ac:dyDescent="0.25">
      <c r="A17" s="67" t="s">
        <v>20</v>
      </c>
      <c r="B17" s="7">
        <v>43000000</v>
      </c>
      <c r="C17" s="8">
        <v>32</v>
      </c>
      <c r="D17" s="7">
        <f t="shared" si="1"/>
        <v>1376000</v>
      </c>
      <c r="E17" s="8">
        <v>43.61</v>
      </c>
      <c r="F17" s="7">
        <f t="shared" si="2"/>
        <v>1315992.6399999999</v>
      </c>
      <c r="G17" s="7">
        <f t="shared" si="0"/>
        <v>641947.62926829257</v>
      </c>
      <c r="H17" s="19">
        <v>38</v>
      </c>
      <c r="I17" s="20">
        <v>1998</v>
      </c>
      <c r="J17" s="21">
        <v>32.200000000000003</v>
      </c>
      <c r="K17" s="22">
        <v>27.1</v>
      </c>
      <c r="L17" s="22">
        <v>27.1</v>
      </c>
      <c r="M17" s="55">
        <f t="shared" si="3"/>
        <v>173967.80753170728</v>
      </c>
    </row>
    <row r="18" spans="1:13" x14ac:dyDescent="0.25">
      <c r="A18" s="67" t="s">
        <v>32</v>
      </c>
      <c r="B18" s="83">
        <v>43013000</v>
      </c>
      <c r="C18" s="84">
        <v>36</v>
      </c>
      <c r="D18" s="83">
        <f t="shared" si="1"/>
        <v>1548468</v>
      </c>
      <c r="E18" s="84">
        <v>72.709999999999994</v>
      </c>
      <c r="F18" s="83">
        <f t="shared" si="2"/>
        <v>1435878.89172</v>
      </c>
      <c r="G18" s="83">
        <f t="shared" si="0"/>
        <v>700428.7276682927</v>
      </c>
      <c r="H18" s="85">
        <v>60</v>
      </c>
      <c r="I18" s="83">
        <v>1986</v>
      </c>
      <c r="J18" s="86">
        <v>50</v>
      </c>
      <c r="K18" s="87">
        <v>45</v>
      </c>
      <c r="L18" s="87">
        <v>45</v>
      </c>
      <c r="M18" s="88">
        <f t="shared" si="3"/>
        <v>315192.92745073175</v>
      </c>
    </row>
    <row r="19" spans="1:13" x14ac:dyDescent="0.25">
      <c r="A19" s="67" t="s">
        <v>7</v>
      </c>
      <c r="B19" s="7">
        <v>15500000</v>
      </c>
      <c r="C19" s="8">
        <v>45</v>
      </c>
      <c r="D19" s="7">
        <f t="shared" si="1"/>
        <v>697500</v>
      </c>
      <c r="E19" s="8">
        <v>109.08</v>
      </c>
      <c r="F19" s="7">
        <f t="shared" si="2"/>
        <v>621416.69999999995</v>
      </c>
      <c r="G19" s="7">
        <f t="shared" si="0"/>
        <v>303130.09756097558</v>
      </c>
      <c r="H19" s="19">
        <v>94</v>
      </c>
      <c r="I19" s="20">
        <v>1996</v>
      </c>
      <c r="J19" s="21">
        <v>91.6</v>
      </c>
      <c r="K19" s="22">
        <v>85.2</v>
      </c>
      <c r="L19" s="22">
        <v>85.2</v>
      </c>
      <c r="M19" s="55">
        <f t="shared" si="3"/>
        <v>258266.84312195121</v>
      </c>
    </row>
    <row r="20" spans="1:13" x14ac:dyDescent="0.25">
      <c r="A20" s="67" t="s">
        <v>3</v>
      </c>
      <c r="B20" s="83">
        <v>3437000</v>
      </c>
      <c r="C20" s="84">
        <v>33</v>
      </c>
      <c r="D20" s="83">
        <f t="shared" si="1"/>
        <v>113421</v>
      </c>
      <c r="E20" s="84">
        <v>58.93</v>
      </c>
      <c r="F20" s="83">
        <f t="shared" si="2"/>
        <v>106737.10047</v>
      </c>
      <c r="G20" s="83">
        <f t="shared" si="0"/>
        <v>52066.878278048782</v>
      </c>
      <c r="H20" s="85">
        <v>25</v>
      </c>
      <c r="I20" s="83">
        <v>1987</v>
      </c>
      <c r="J20" s="86">
        <v>71.5</v>
      </c>
      <c r="K20" s="87">
        <v>71.3</v>
      </c>
      <c r="L20" s="87">
        <v>25</v>
      </c>
      <c r="M20" s="88">
        <f t="shared" si="3"/>
        <v>13016.719569512195</v>
      </c>
    </row>
    <row r="21" spans="1:13" x14ac:dyDescent="0.25">
      <c r="A21" s="67" t="s">
        <v>9</v>
      </c>
      <c r="B21" s="7">
        <v>16274000</v>
      </c>
      <c r="C21" s="8">
        <v>50</v>
      </c>
      <c r="D21" s="7">
        <f t="shared" si="1"/>
        <v>813700</v>
      </c>
      <c r="E21" s="8">
        <v>109.98</v>
      </c>
      <c r="F21" s="7">
        <f t="shared" si="2"/>
        <v>724209.27399999998</v>
      </c>
      <c r="G21" s="7">
        <f t="shared" si="0"/>
        <v>353272.81658536586</v>
      </c>
      <c r="H21" s="19">
        <v>5</v>
      </c>
      <c r="I21" s="20">
        <v>1998</v>
      </c>
      <c r="J21" s="21">
        <v>4.5</v>
      </c>
      <c r="K21" s="22">
        <v>2.2000000000000002</v>
      </c>
      <c r="L21" s="22">
        <v>2.2000000000000002</v>
      </c>
      <c r="M21" s="55">
        <f t="shared" si="3"/>
        <v>7772.0019648780499</v>
      </c>
    </row>
    <row r="22" spans="1:13" x14ac:dyDescent="0.25">
      <c r="A22" s="67" t="s">
        <v>33</v>
      </c>
      <c r="B22" s="83">
        <v>174507539</v>
      </c>
      <c r="C22" s="84">
        <v>39</v>
      </c>
      <c r="D22" s="83">
        <f t="shared" si="1"/>
        <v>6805794.0209999997</v>
      </c>
      <c r="E22" s="84">
        <v>74.36</v>
      </c>
      <c r="F22" s="83">
        <f t="shared" si="2"/>
        <v>6299715.1775984401</v>
      </c>
      <c r="G22" s="83">
        <f t="shared" si="0"/>
        <v>3073031.7939504585</v>
      </c>
      <c r="H22" s="85" t="s">
        <v>44</v>
      </c>
      <c r="I22" s="83" t="s">
        <v>45</v>
      </c>
      <c r="J22" s="86">
        <v>19</v>
      </c>
      <c r="K22" s="87">
        <v>30</v>
      </c>
      <c r="L22" s="87">
        <v>19</v>
      </c>
      <c r="M22" s="88">
        <f t="shared" si="3"/>
        <v>583876.04085058707</v>
      </c>
    </row>
    <row r="23" spans="1:13" x14ac:dyDescent="0.25">
      <c r="A23" s="67" t="s">
        <v>17</v>
      </c>
      <c r="B23" s="7">
        <v>34100000</v>
      </c>
      <c r="C23" s="8">
        <v>47</v>
      </c>
      <c r="D23" s="7">
        <f t="shared" si="1"/>
        <v>1602700</v>
      </c>
      <c r="E23" s="8">
        <v>61.22</v>
      </c>
      <c r="F23" s="7">
        <f t="shared" si="2"/>
        <v>1504582.706</v>
      </c>
      <c r="G23" s="7">
        <f t="shared" si="0"/>
        <v>733942.78341463418</v>
      </c>
      <c r="H23" s="19">
        <v>5</v>
      </c>
      <c r="I23" s="20" t="s">
        <v>46</v>
      </c>
      <c r="J23" s="21">
        <v>5</v>
      </c>
      <c r="K23" s="22">
        <v>0.6</v>
      </c>
      <c r="L23" s="22">
        <v>0.6</v>
      </c>
      <c r="M23" s="55">
        <f t="shared" si="3"/>
        <v>4403.6567004878052</v>
      </c>
    </row>
    <row r="24" spans="1:13" x14ac:dyDescent="0.25">
      <c r="A24" s="67" t="s">
        <v>11</v>
      </c>
      <c r="B24" s="83">
        <v>5166510</v>
      </c>
      <c r="C24" s="84">
        <v>36</v>
      </c>
      <c r="D24" s="83">
        <f t="shared" si="1"/>
        <v>185994.36</v>
      </c>
      <c r="E24" s="84">
        <v>97.17</v>
      </c>
      <c r="F24" s="83">
        <f t="shared" si="2"/>
        <v>167921.28803879998</v>
      </c>
      <c r="G24" s="83">
        <f t="shared" si="0"/>
        <v>81912.82343356096</v>
      </c>
      <c r="H24" s="85">
        <v>43</v>
      </c>
      <c r="I24" s="83">
        <v>1994</v>
      </c>
      <c r="J24" s="86">
        <v>35.9</v>
      </c>
      <c r="K24" s="87">
        <v>35.9</v>
      </c>
      <c r="L24" s="87">
        <v>35.9</v>
      </c>
      <c r="M24" s="88">
        <f t="shared" si="3"/>
        <v>29406.703612648384</v>
      </c>
    </row>
    <row r="25" spans="1:13" x14ac:dyDescent="0.25">
      <c r="A25" s="67" t="s">
        <v>0</v>
      </c>
      <c r="B25" s="7">
        <v>13567000</v>
      </c>
      <c r="C25" s="8">
        <v>36</v>
      </c>
      <c r="D25" s="7">
        <f t="shared" si="1"/>
        <v>488412</v>
      </c>
      <c r="E25" s="8">
        <v>55.16</v>
      </c>
      <c r="F25" s="7">
        <f t="shared" si="2"/>
        <v>461471.19407999999</v>
      </c>
      <c r="G25" s="7">
        <f t="shared" si="0"/>
        <v>225107.89955121951</v>
      </c>
      <c r="H25" s="19">
        <v>20</v>
      </c>
      <c r="I25" s="20">
        <v>1999</v>
      </c>
      <c r="J25" s="21">
        <v>28.2</v>
      </c>
      <c r="K25" s="22">
        <v>28.2</v>
      </c>
      <c r="L25" s="22">
        <v>20</v>
      </c>
      <c r="M25" s="55">
        <f t="shared" si="3"/>
        <v>45021.579910243898</v>
      </c>
    </row>
    <row r="26" spans="1:13" x14ac:dyDescent="0.25">
      <c r="A26" s="67" t="s">
        <v>34</v>
      </c>
      <c r="B26" s="83">
        <v>5485000</v>
      </c>
      <c r="C26" s="84">
        <v>38</v>
      </c>
      <c r="D26" s="83">
        <f t="shared" si="1"/>
        <v>208430</v>
      </c>
      <c r="E26" s="84">
        <v>76.64</v>
      </c>
      <c r="F26" s="83">
        <f t="shared" si="2"/>
        <v>192455.92480000001</v>
      </c>
      <c r="G26" s="83">
        <f t="shared" si="0"/>
        <v>93880.938926829273</v>
      </c>
      <c r="H26" s="85">
        <v>90</v>
      </c>
      <c r="I26" s="83">
        <v>1987</v>
      </c>
      <c r="J26" s="86" t="s">
        <v>53</v>
      </c>
      <c r="K26" s="87">
        <v>94</v>
      </c>
      <c r="L26" s="87">
        <v>80</v>
      </c>
      <c r="M26" s="88">
        <f t="shared" si="3"/>
        <v>75104.751141463421</v>
      </c>
    </row>
    <row r="27" spans="1:13" x14ac:dyDescent="0.25">
      <c r="A27" s="67" t="s">
        <v>18</v>
      </c>
      <c r="B27" s="7">
        <v>10085000</v>
      </c>
      <c r="C27" s="8">
        <v>42</v>
      </c>
      <c r="D27" s="7">
        <f t="shared" si="1"/>
        <v>423570</v>
      </c>
      <c r="E27" s="8">
        <v>103.72</v>
      </c>
      <c r="F27" s="7">
        <f t="shared" si="2"/>
        <v>379637.31959999999</v>
      </c>
      <c r="G27" s="7">
        <f t="shared" si="0"/>
        <v>185188.93639024388</v>
      </c>
      <c r="H27" s="19" t="s">
        <v>47</v>
      </c>
      <c r="I27" s="20" t="s">
        <v>48</v>
      </c>
      <c r="J27" s="21" t="s">
        <v>51</v>
      </c>
      <c r="K27" s="22">
        <v>97.9</v>
      </c>
      <c r="L27" s="22">
        <v>90</v>
      </c>
      <c r="M27" s="55">
        <f t="shared" si="3"/>
        <v>166670.0427512195</v>
      </c>
    </row>
    <row r="28" spans="1:13" x14ac:dyDescent="0.25">
      <c r="A28" s="67" t="s">
        <v>13</v>
      </c>
      <c r="B28" s="83">
        <f>10625000+34206000</f>
        <v>44831000</v>
      </c>
      <c r="C28" s="84">
        <v>32</v>
      </c>
      <c r="D28" s="83">
        <f t="shared" si="1"/>
        <v>1434592</v>
      </c>
      <c r="E28" s="84">
        <f>(71.83+55.63)/2</f>
        <v>63.730000000000004</v>
      </c>
      <c r="F28" s="83">
        <f t="shared" si="2"/>
        <v>1343165.45184</v>
      </c>
      <c r="G28" s="83">
        <f t="shared" si="0"/>
        <v>655202.65943414636</v>
      </c>
      <c r="H28" s="85">
        <v>89</v>
      </c>
      <c r="I28" s="83">
        <v>1990</v>
      </c>
      <c r="J28" s="86">
        <v>90</v>
      </c>
      <c r="K28" s="87">
        <v>90</v>
      </c>
      <c r="L28" s="87">
        <v>89</v>
      </c>
      <c r="M28" s="88">
        <f t="shared" si="3"/>
        <v>583130.36689639022</v>
      </c>
    </row>
    <row r="29" spans="1:13" x14ac:dyDescent="0.25">
      <c r="A29" s="67" t="s">
        <v>16</v>
      </c>
      <c r="B29" s="7">
        <v>45798000</v>
      </c>
      <c r="C29" s="8">
        <v>32</v>
      </c>
      <c r="D29" s="7">
        <f t="shared" si="1"/>
        <v>1465536</v>
      </c>
      <c r="E29" s="8">
        <v>65.739999999999995</v>
      </c>
      <c r="F29" s="7">
        <f t="shared" si="2"/>
        <v>1369191.6633600001</v>
      </c>
      <c r="G29" s="7">
        <f t="shared" si="0"/>
        <v>667898.37237073178</v>
      </c>
      <c r="H29" s="19">
        <v>18</v>
      </c>
      <c r="I29" s="20">
        <v>1996</v>
      </c>
      <c r="J29" s="21">
        <v>17.7</v>
      </c>
      <c r="K29" s="22">
        <v>14.6</v>
      </c>
      <c r="L29" s="22">
        <v>14.6</v>
      </c>
      <c r="M29" s="55">
        <f t="shared" si="3"/>
        <v>97513.162366126839</v>
      </c>
    </row>
    <row r="30" spans="1:13" x14ac:dyDescent="0.25">
      <c r="A30" s="67" t="s">
        <v>10</v>
      </c>
      <c r="B30" s="83">
        <v>11000000</v>
      </c>
      <c r="C30" s="84">
        <v>39</v>
      </c>
      <c r="D30" s="83">
        <f t="shared" si="1"/>
        <v>429000</v>
      </c>
      <c r="E30" s="84">
        <v>93.61</v>
      </c>
      <c r="F30" s="83">
        <f t="shared" si="2"/>
        <v>388841.31</v>
      </c>
      <c r="G30" s="83">
        <f t="shared" si="0"/>
        <v>189678.68780487805</v>
      </c>
      <c r="H30" s="85">
        <v>60</v>
      </c>
      <c r="I30" s="83">
        <v>20.577319587628867</v>
      </c>
      <c r="J30" s="86">
        <v>44.9</v>
      </c>
      <c r="K30" s="87">
        <v>44.9</v>
      </c>
      <c r="L30" s="87">
        <v>44.9</v>
      </c>
      <c r="M30" s="88">
        <f t="shared" si="3"/>
        <v>85165.730824390237</v>
      </c>
    </row>
    <row r="31" spans="1:13" x14ac:dyDescent="0.25">
      <c r="A31" s="67" t="s">
        <v>6</v>
      </c>
      <c r="B31" s="7">
        <v>6961000</v>
      </c>
      <c r="C31" s="8">
        <v>35</v>
      </c>
      <c r="D31" s="7">
        <f t="shared" si="1"/>
        <v>243635</v>
      </c>
      <c r="E31" s="8">
        <v>49.87</v>
      </c>
      <c r="F31" s="7">
        <f t="shared" si="2"/>
        <v>231484.92254999999</v>
      </c>
      <c r="G31" s="7">
        <f>F31*rate</f>
        <v>112919.47441463414</v>
      </c>
      <c r="H31" s="19">
        <v>12</v>
      </c>
      <c r="I31" s="20">
        <v>1996</v>
      </c>
      <c r="J31" s="21">
        <v>12</v>
      </c>
      <c r="K31" s="22">
        <v>5.8</v>
      </c>
      <c r="L31" s="22">
        <v>5.8</v>
      </c>
      <c r="M31" s="55">
        <f t="shared" si="3"/>
        <v>6549.3295160487796</v>
      </c>
    </row>
    <row r="32" spans="1:13" x14ac:dyDescent="0.25">
      <c r="A32" s="67" t="s">
        <v>35</v>
      </c>
      <c r="B32" s="83">
        <v>24527000</v>
      </c>
      <c r="C32" s="84">
        <v>33</v>
      </c>
      <c r="D32" s="83">
        <f t="shared" si="1"/>
        <v>809391</v>
      </c>
      <c r="E32" s="84">
        <v>53.5</v>
      </c>
      <c r="F32" s="83">
        <f>D32-(D32*E32/1000)</f>
        <v>766088.58149999997</v>
      </c>
      <c r="G32" s="83">
        <f>F32*rate</f>
        <v>373701.74707317073</v>
      </c>
      <c r="H32" s="85">
        <v>23</v>
      </c>
      <c r="I32" s="83">
        <v>1997</v>
      </c>
      <c r="J32" s="86">
        <v>22.6</v>
      </c>
      <c r="K32" s="87">
        <v>38.200000000000003</v>
      </c>
      <c r="L32" s="87">
        <v>22.6</v>
      </c>
      <c r="M32" s="88">
        <f t="shared" si="3"/>
        <v>84456.594838536592</v>
      </c>
    </row>
    <row r="33" spans="1:14" x14ac:dyDescent="0.25">
      <c r="A33" s="67" t="s">
        <v>54</v>
      </c>
      <c r="B33" s="40">
        <v>237641000</v>
      </c>
      <c r="C33" s="28">
        <v>19.100000000000001</v>
      </c>
      <c r="D33" s="41">
        <v>4464000</v>
      </c>
      <c r="E33" s="42">
        <v>28.8</v>
      </c>
      <c r="F33" s="7">
        <f>D33-(D33*E33/1000)</f>
        <v>4335436.8</v>
      </c>
      <c r="G33" s="7">
        <f>F33*rate</f>
        <v>2114847.2195121949</v>
      </c>
      <c r="H33" s="19"/>
      <c r="I33" s="20"/>
      <c r="J33" s="21"/>
      <c r="K33" s="22"/>
      <c r="L33" s="22">
        <v>50</v>
      </c>
      <c r="M33" s="55">
        <f t="shared" si="3"/>
        <v>1057423.6097560974</v>
      </c>
    </row>
    <row r="34" spans="1:14" ht="16.5" thickBot="1" x14ac:dyDescent="0.3">
      <c r="A34" s="70"/>
      <c r="B34" s="71"/>
      <c r="C34" s="39"/>
      <c r="D34" s="72"/>
      <c r="E34" s="73"/>
      <c r="F34" s="27"/>
      <c r="G34" s="27"/>
      <c r="H34" s="29"/>
      <c r="I34" s="30"/>
      <c r="J34" s="31"/>
      <c r="K34" s="32"/>
      <c r="L34" s="32"/>
      <c r="M34" s="74"/>
    </row>
    <row r="35" spans="1:14" x14ac:dyDescent="0.25">
      <c r="A35" s="66" t="s">
        <v>59</v>
      </c>
      <c r="B35" s="79">
        <f>SUM(B5:B32)</f>
        <v>778943884</v>
      </c>
      <c r="C35" s="80">
        <f>SUM(C5:C32)/28</f>
        <v>35.857142857142854</v>
      </c>
      <c r="D35" s="79">
        <f t="shared" ref="D35:G35" si="4">SUM(D5:D32)</f>
        <v>28035834.431000002</v>
      </c>
      <c r="E35" s="80">
        <f>SUM(E5:E32)/28</f>
        <v>68.402857142857144</v>
      </c>
      <c r="F35" s="79">
        <f t="shared" si="4"/>
        <v>26146674.223757245</v>
      </c>
      <c r="G35" s="79">
        <f t="shared" si="4"/>
        <v>12754475.231101092</v>
      </c>
      <c r="H35" s="75"/>
      <c r="I35" s="76"/>
      <c r="J35" s="77"/>
      <c r="K35" s="78"/>
      <c r="L35" s="78"/>
      <c r="M35" s="81">
        <f>SUM(M5:M32)</f>
        <v>5276210.0827759169</v>
      </c>
    </row>
    <row r="36" spans="1:14" s="3" customFormat="1" ht="16.5" thickBot="1" x14ac:dyDescent="0.3">
      <c r="A36" s="68" t="s">
        <v>60</v>
      </c>
      <c r="B36" s="9">
        <f>SUM(B5:B33)</f>
        <v>1016584884</v>
      </c>
      <c r="C36" s="10">
        <f>SUM(C5:C33)/29</f>
        <v>35.279310344827586</v>
      </c>
      <c r="D36" s="9">
        <f>SUM(D5:D33)</f>
        <v>32499834.431000002</v>
      </c>
      <c r="E36" s="10">
        <f>SUM(E5:E33)/29</f>
        <v>67.037241379310345</v>
      </c>
      <c r="F36" s="9">
        <f>SUM(F5:F33)</f>
        <v>30482111.023757245</v>
      </c>
      <c r="G36" s="9">
        <f>SUM(G5:G32)</f>
        <v>12754475.231101092</v>
      </c>
      <c r="H36" s="23"/>
      <c r="I36" s="24"/>
      <c r="J36" s="25"/>
      <c r="K36" s="26"/>
      <c r="L36" s="26"/>
      <c r="M36" s="56">
        <f>SUM(M5:M33)</f>
        <v>6333633.6925320141</v>
      </c>
    </row>
    <row r="37" spans="1:14" s="3" customFormat="1" x14ac:dyDescent="0.25">
      <c r="A37" s="47"/>
      <c r="B37" s="33"/>
      <c r="C37" s="34"/>
      <c r="D37" s="33"/>
      <c r="E37" s="34"/>
      <c r="F37" s="33"/>
      <c r="G37" s="33"/>
      <c r="H37" s="35"/>
      <c r="I37" s="36"/>
      <c r="J37" s="37"/>
      <c r="K37" s="38"/>
      <c r="L37" s="38"/>
      <c r="M37" s="33"/>
      <c r="N37" s="43"/>
    </row>
    <row r="38" spans="1:14" x14ac:dyDescent="0.25">
      <c r="M38" s="44"/>
      <c r="N38" s="45"/>
    </row>
    <row r="39" spans="1:14" x14ac:dyDescent="0.25">
      <c r="A39" s="6" t="s">
        <v>37</v>
      </c>
      <c r="M39" s="46"/>
      <c r="N39" s="45"/>
    </row>
    <row r="40" spans="1:14" x14ac:dyDescent="0.25">
      <c r="A40" t="s">
        <v>36</v>
      </c>
    </row>
    <row r="41" spans="1:14" x14ac:dyDescent="0.25">
      <c r="A41" t="s">
        <v>39</v>
      </c>
    </row>
    <row r="42" spans="1:14" x14ac:dyDescent="0.25">
      <c r="A42" t="s">
        <v>38</v>
      </c>
    </row>
    <row r="43" spans="1:14" x14ac:dyDescent="0.25">
      <c r="A43" s="1" t="s">
        <v>27</v>
      </c>
      <c r="B43" s="69">
        <f>100/205</f>
        <v>0.48780487804878048</v>
      </c>
    </row>
    <row r="45" spans="1:14" x14ac:dyDescent="0.25">
      <c r="A45" s="6" t="s">
        <v>61</v>
      </c>
      <c r="B45" s="4"/>
    </row>
    <row r="46" spans="1:14" x14ac:dyDescent="0.25">
      <c r="A46" s="11" t="s">
        <v>56</v>
      </c>
    </row>
    <row r="47" spans="1:14" x14ac:dyDescent="0.25">
      <c r="A47" s="11" t="s">
        <v>57</v>
      </c>
    </row>
    <row r="49" spans="1:1" x14ac:dyDescent="0.25">
      <c r="A49" s="12" t="s">
        <v>63</v>
      </c>
    </row>
    <row r="50" spans="1:1" x14ac:dyDescent="0.25">
      <c r="A50" s="13" t="s">
        <v>49</v>
      </c>
    </row>
    <row r="51" spans="1:1" x14ac:dyDescent="0.25">
      <c r="A51" t="s">
        <v>50</v>
      </c>
    </row>
    <row r="53" spans="1:1" x14ac:dyDescent="0.25">
      <c r="A53" t="s">
        <v>62</v>
      </c>
    </row>
    <row r="54" spans="1:1" x14ac:dyDescent="0.25">
      <c r="A54" s="13" t="s">
        <v>55</v>
      </c>
    </row>
    <row r="55" spans="1:1" x14ac:dyDescent="0.25">
      <c r="A55" s="13"/>
    </row>
    <row r="57" spans="1:1" x14ac:dyDescent="0.25">
      <c r="A57" s="13"/>
    </row>
  </sheetData>
  <sortState ref="A4:A30">
    <sortCondition ref="A1"/>
  </sortState>
  <phoneticPr fontId="10" type="noConversion"/>
  <hyperlinks>
    <hyperlink ref="A50" r:id="rId1"/>
    <hyperlink ref="A54" r:id="rId2"/>
  </hyperlinks>
  <pageMargins left="0.75000000000000011" right="0.75000000000000011" top="1" bottom="1" header="0.5" footer="0.5"/>
  <pageSetup paperSize="9" scale="60" orientation="landscape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:D25"/>
  <sheetViews>
    <sheetView workbookViewId="0">
      <selection activeCell="D23" sqref="D23"/>
    </sheetView>
  </sheetViews>
  <sheetFormatPr baseColWidth="10" defaultRowHeight="15.75" x14ac:dyDescent="0.25"/>
  <sheetData>
    <row r="20" spans="4:4" x14ac:dyDescent="0.25">
      <c r="D20">
        <f>105/205</f>
        <v>0.51219512195121952</v>
      </c>
    </row>
    <row r="23" spans="4:4" x14ac:dyDescent="0.25">
      <c r="D23">
        <f>100/205</f>
        <v>0.48780487804878048</v>
      </c>
    </row>
    <row r="25" spans="4:4" x14ac:dyDescent="0.25">
      <c r="D25" s="5">
        <f>SUM(D20:D23)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Feuil2</vt:lpstr>
      <vt:lpstr>rate</vt:lpstr>
      <vt:lpstr>ratefillegarcon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Vallette</cp:lastModifiedBy>
  <cp:lastPrinted>2013-05-22T08:48:06Z</cp:lastPrinted>
  <dcterms:created xsi:type="dcterms:W3CDTF">2013-04-29T16:14:57Z</dcterms:created>
  <dcterms:modified xsi:type="dcterms:W3CDTF">2013-05-29T14:05:04Z</dcterms:modified>
</cp:coreProperties>
</file>